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1860" windowHeight="10780" activeTab="0"/>
  </bookViews>
  <sheets>
    <sheet name="Keg Calcs" sheetId="1" r:id="rId1"/>
    <sheet name="Density vs Temp" sheetId="2" r:id="rId2"/>
    <sheet name="Dynamic Viscosity vs Temp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7" authorId="0">
      <text>
        <r>
          <rPr>
            <sz val="9"/>
            <rFont val="Tahoma"/>
            <family val="2"/>
          </rPr>
          <t xml:space="preserve">Length of time to fill a pint glass.
</t>
        </r>
      </text>
    </comment>
  </commentList>
</comments>
</file>

<file path=xl/sharedStrings.xml><?xml version="1.0" encoding="utf-8"?>
<sst xmlns="http://schemas.openxmlformats.org/spreadsheetml/2006/main" count="72" uniqueCount="66">
  <si>
    <t>g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</si>
  <si>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P</t>
    </r>
  </si>
  <si>
    <t>r</t>
  </si>
  <si>
    <t>SG</t>
  </si>
  <si>
    <r>
      <t>lb/ft</t>
    </r>
    <r>
      <rPr>
        <vertAlign val="superscript"/>
        <sz val="11"/>
        <color indexed="8"/>
        <rFont val="Calibri"/>
        <family val="2"/>
      </rPr>
      <t>3</t>
    </r>
  </si>
  <si>
    <r>
      <t>lb/in</t>
    </r>
    <r>
      <rPr>
        <vertAlign val="superscript"/>
        <sz val="11"/>
        <color indexed="8"/>
        <rFont val="Calibri"/>
        <family val="2"/>
      </rPr>
      <t>2</t>
    </r>
  </si>
  <si>
    <r>
      <t>z</t>
    </r>
    <r>
      <rPr>
        <vertAlign val="subscript"/>
        <sz val="11"/>
        <color indexed="8"/>
        <rFont val="Calibri"/>
        <family val="2"/>
      </rPr>
      <t>2</t>
    </r>
  </si>
  <si>
    <t>ft</t>
  </si>
  <si>
    <t>D</t>
  </si>
  <si>
    <t>in</t>
  </si>
  <si>
    <t>f</t>
  </si>
  <si>
    <t>e</t>
  </si>
  <si>
    <t>Re</t>
  </si>
  <si>
    <t>sec/pint</t>
  </si>
  <si>
    <t>Q</t>
  </si>
  <si>
    <r>
      <t>ft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/sec</t>
    </r>
  </si>
  <si>
    <t>u</t>
  </si>
  <si>
    <r>
      <t>lb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 xml:space="preserve"> s/ft</t>
    </r>
    <r>
      <rPr>
        <vertAlign val="superscript"/>
        <sz val="11"/>
        <color indexed="8"/>
        <rFont val="Calibri"/>
        <family val="2"/>
      </rPr>
      <t>2</t>
    </r>
  </si>
  <si>
    <t>v</t>
  </si>
  <si>
    <t>A</t>
  </si>
  <si>
    <r>
      <t>ft</t>
    </r>
    <r>
      <rPr>
        <vertAlign val="superscript"/>
        <sz val="11"/>
        <color indexed="8"/>
        <rFont val="Calibri"/>
        <family val="2"/>
      </rPr>
      <t>2</t>
    </r>
  </si>
  <si>
    <t>n</t>
  </si>
  <si>
    <t>ft/sec</t>
  </si>
  <si>
    <r>
      <t>lb/ft</t>
    </r>
    <r>
      <rPr>
        <vertAlign val="superscript"/>
        <sz val="11"/>
        <color indexed="8"/>
        <rFont val="Calibri"/>
        <family val="2"/>
      </rPr>
      <t>2</t>
    </r>
  </si>
  <si>
    <r>
      <t>slugs/ft</t>
    </r>
    <r>
      <rPr>
        <vertAlign val="superscript"/>
        <sz val="11"/>
        <color indexed="8"/>
        <rFont val="Calibri"/>
        <family val="2"/>
      </rPr>
      <t>3</t>
    </r>
  </si>
  <si>
    <r>
      <t>lb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s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/ft</t>
    </r>
    <r>
      <rPr>
        <vertAlign val="superscript"/>
        <sz val="11"/>
        <color indexed="8"/>
        <rFont val="Calibri"/>
        <family val="2"/>
      </rPr>
      <t>4</t>
    </r>
  </si>
  <si>
    <r>
      <t>ft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/s</t>
    </r>
  </si>
  <si>
    <t>L=</t>
  </si>
  <si>
    <t>Temperature</t>
  </si>
  <si>
    <t>Density</t>
  </si>
  <si>
    <t>- t -</t>
  </si>
  <si>
    <r>
      <t>(</t>
    </r>
    <r>
      <rPr>
        <i/>
        <vertAlign val="superscript"/>
        <sz val="11"/>
        <color indexed="8"/>
        <rFont val="Arial"/>
        <family val="2"/>
      </rPr>
      <t>o</t>
    </r>
    <r>
      <rPr>
        <i/>
        <sz val="11"/>
        <color indexed="8"/>
        <rFont val="Arial"/>
        <family val="2"/>
      </rPr>
      <t>F)</t>
    </r>
  </si>
  <si>
    <t>Dynamic Viscosity </t>
  </si>
  <si>
    <t xml:space="preserve">- µ - </t>
  </si>
  <si>
    <r>
      <t>(lb</t>
    </r>
    <r>
      <rPr>
        <i/>
        <vertAlign val="subscript"/>
        <sz val="11"/>
        <color indexed="8"/>
        <rFont val="Arial"/>
        <family val="2"/>
      </rPr>
      <t>f</t>
    </r>
    <r>
      <rPr>
        <i/>
        <sz val="11"/>
        <color indexed="8"/>
        <rFont val="Arial"/>
        <family val="2"/>
      </rPr>
      <t xml:space="preserve"> s/ft</t>
    </r>
    <r>
      <rPr>
        <i/>
        <vertAlign val="superscript"/>
        <sz val="11"/>
        <color indexed="8"/>
        <rFont val="Arial"/>
        <family val="2"/>
      </rPr>
      <t>2</t>
    </r>
    <r>
      <rPr>
        <i/>
        <sz val="11"/>
        <color indexed="8"/>
        <rFont val="Arial"/>
        <family val="2"/>
      </rPr>
      <t>) x 10</t>
    </r>
    <r>
      <rPr>
        <i/>
        <vertAlign val="superscript"/>
        <sz val="11"/>
        <color indexed="8"/>
        <rFont val="Arial"/>
        <family val="2"/>
      </rPr>
      <t xml:space="preserve">-5 </t>
    </r>
  </si>
  <si>
    <t>http://www.mikesoltys.com/2012/09/17/determining-proper-hose-length-for-your-kegerator/</t>
  </si>
  <si>
    <t>INSERIMENTO DATI (GIALLO)</t>
  </si>
  <si>
    <t>CALCOLI (IN BLU)</t>
  </si>
  <si>
    <t>Pressione del fusto</t>
  </si>
  <si>
    <t>Gravità specifica della birra (SG)</t>
  </si>
  <si>
    <t>Distanza verticale (dal centro del fusto al rubinetto)</t>
  </si>
  <si>
    <t>Diametro interno tubo</t>
  </si>
  <si>
    <t>Valore di ruvidità dei tubi</t>
  </si>
  <si>
    <t>Flusso desiderato</t>
  </si>
  <si>
    <t>Densità dell'acqua (@40 deg F - 4,5°C)</t>
  </si>
  <si>
    <t>Peso specifico della birra</t>
  </si>
  <si>
    <t>Sezione del tubo</t>
  </si>
  <si>
    <t>Flusso volumetrico</t>
  </si>
  <si>
    <t>Valocità del fluido</t>
  </si>
  <si>
    <t>Viscosità dinamica (@40 deg F - 4,5°C)</t>
  </si>
  <si>
    <t>Viscosità cinematica (@40 deg F - 4,5°C)</t>
  </si>
  <si>
    <t>Numero di Reynolds</t>
  </si>
  <si>
    <t>Fattore di frizione</t>
  </si>
  <si>
    <t>Lunghezza tubo</t>
  </si>
  <si>
    <t>MISURA METRICA</t>
  </si>
  <si>
    <t>bar</t>
  </si>
  <si>
    <t>cm</t>
  </si>
  <si>
    <t>mm</t>
  </si>
  <si>
    <t>sec/litro</t>
  </si>
  <si>
    <t>Ipotesi:</t>
  </si>
  <si>
    <t>1) La temperatura del servizio è impostata a 40F - 4,5°C</t>
  </si>
  <si>
    <t>2) La viscosità della birra è simile a quella dell'acqua * SG</t>
  </si>
  <si>
    <t>3) Il valore di ruvidità dei tubi PVC è ipotizzata in 4.92E-06 ft.</t>
  </si>
  <si>
    <t>4) La distanza verticale è quella tra la media del fusto e il rubinetto</t>
  </si>
  <si>
    <t>5) Potrebbero esserci errori di calcolo. Utilizzare a proprio rischio</t>
  </si>
  <si>
    <r>
      <t>Realizzato modificando il file di Larry "Bee'n'bbq" e ispirato all'articolo di Mike Soltys "</t>
    </r>
    <r>
      <rPr>
        <i/>
        <sz val="11"/>
        <color indexed="8"/>
        <rFont val="Calibri"/>
        <family val="2"/>
      </rPr>
      <t>Determining Proper hose length for your Kegerator"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</si>
</sst>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Symbol"/>
      <family val="1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name val="Tahoma"/>
      <family val="2"/>
    </font>
    <font>
      <i/>
      <sz val="11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i/>
      <vertAlign val="subscript"/>
      <sz val="11"/>
      <color indexed="8"/>
      <name val="Arial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Symbol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0C0C0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0C0C0"/>
      </left>
      <right style="medium">
        <color rgb="FFCCCCCC"/>
      </right>
      <top style="medium">
        <color rgb="FFCCCCCC"/>
      </top>
      <bottom style="medium">
        <color rgb="FFC0C0C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0C0C0"/>
      </bottom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0C0C0"/>
      </left>
      <right style="medium">
        <color rgb="FFCCCCCC"/>
      </right>
      <top style="medium">
        <color rgb="FFC0C0C0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0C0C0"/>
      </top>
      <bottom>
        <color indexed="63"/>
      </bottom>
    </border>
    <border>
      <left style="medium">
        <color rgb="FFC0C0C0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0C0C0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54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right"/>
    </xf>
    <xf numFmtId="0" fontId="53" fillId="0" borderId="12" xfId="0" applyFont="1" applyBorder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4" fillId="0" borderId="20" xfId="52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44" fillId="0" borderId="0" xfId="52" applyAlignment="1">
      <alignment/>
    </xf>
    <xf numFmtId="2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11" fontId="0" fillId="33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2" fontId="53" fillId="35" borderId="23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0" borderId="24" xfId="0" applyFont="1" applyBorder="1" applyAlignment="1">
      <alignment horizontal="right"/>
    </xf>
    <xf numFmtId="0" fontId="53" fillId="0" borderId="25" xfId="0" applyFont="1" applyBorder="1" applyAlignment="1">
      <alignment/>
    </xf>
    <xf numFmtId="0" fontId="0" fillId="0" borderId="0" xfId="0" applyFill="1" applyAlignment="1">
      <alignment/>
    </xf>
    <xf numFmtId="0" fontId="0" fillId="8" borderId="10" xfId="0" applyFill="1" applyBorder="1" applyAlignment="1">
      <alignment/>
    </xf>
    <xf numFmtId="164" fontId="0" fillId="8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1" fontId="53" fillId="8" borderId="2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Density of Water</a:t>
            </a:r>
          </a:p>
        </c:rich>
      </c:tx>
      <c:layout>
        <c:manualLayout>
          <c:xMode val="factor"/>
          <c:yMode val="factor"/>
          <c:x val="-0.002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1"/>
          <c:w val="0.97425"/>
          <c:h val="0.91"/>
        </c:manualLayout>
      </c:layout>
      <c:lineChart>
        <c:grouping val="standard"/>
        <c:varyColors val="0"/>
        <c:ser>
          <c:idx val="1"/>
          <c:order val="0"/>
          <c:tx>
            <c:strRef>
              <c:f>'Density vs Temp'!$C$6</c:f>
              <c:strCache>
                <c:ptCount val="1"/>
                <c:pt idx="0">
                  <c:v>Density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'Density vs Temp'!$B$7:$B$20</c:f>
              <c:numCache/>
            </c:numRef>
          </c:cat>
          <c:val>
            <c:numRef>
              <c:f>'Density vs Temp'!$C$7:$C$20</c:f>
              <c:numCache/>
            </c:numRef>
          </c:val>
          <c:smooth val="0"/>
        </c:ser>
        <c:marker val="1"/>
        <c:axId val="6938245"/>
        <c:axId val="62444206"/>
      </c:line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4206"/>
        <c:crosses val="autoZero"/>
        <c:auto val="1"/>
        <c:lblOffset val="100"/>
        <c:tickLblSkip val="1"/>
        <c:noMultiLvlLbl val="0"/>
      </c:catAx>
      <c:valAx>
        <c:axId val="62444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38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5"/>
          <c:y val="0.2835"/>
          <c:w val="0.13275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25"/>
          <c:y val="0.1665"/>
          <c:w val="0.9505"/>
          <c:h val="0.851"/>
        </c:manualLayout>
      </c:layout>
      <c:lineChart>
        <c:grouping val="standard"/>
        <c:varyColors val="0"/>
        <c:ser>
          <c:idx val="1"/>
          <c:order val="0"/>
          <c:tx>
            <c:v>Dynamic Viscosity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'Dynamic Viscosity vs Temp'!$B$8:$B$21</c:f>
              <c:numCache/>
            </c:numRef>
          </c:cat>
          <c:val>
            <c:numRef>
              <c:f>'Dynamic Viscosity vs Temp'!$C$8:$C$21</c:f>
              <c:numCache/>
            </c:numRef>
          </c:val>
          <c:smooth val="0"/>
        </c:ser>
        <c:marker val="1"/>
        <c:axId val="25126943"/>
        <c:axId val="24815896"/>
      </c:line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5896"/>
        <c:crosses val="autoZero"/>
        <c:auto val="1"/>
        <c:lblOffset val="100"/>
        <c:tickLblSkip val="1"/>
        <c:noMultiLvlLbl val="0"/>
      </c:catAx>
      <c:valAx>
        <c:axId val="24815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6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25"/>
          <c:y val="0.582"/>
          <c:w val="0.26725"/>
          <c:h val="0.1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18</xdr:row>
      <xdr:rowOff>133350</xdr:rowOff>
    </xdr:from>
    <xdr:to>
      <xdr:col>14</xdr:col>
      <xdr:colOff>533400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819525"/>
          <a:ext cx="2724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228600</xdr:rowOff>
    </xdr:from>
    <xdr:to>
      <xdr:col>15</xdr:col>
      <xdr:colOff>457200</xdr:colOff>
      <xdr:row>17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009775"/>
          <a:ext cx="33718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0</xdr:row>
      <xdr:rowOff>152400</xdr:rowOff>
    </xdr:from>
    <xdr:to>
      <xdr:col>14</xdr:col>
      <xdr:colOff>552450</xdr:colOff>
      <xdr:row>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3375" y="152400"/>
          <a:ext cx="28384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</xdr:row>
      <xdr:rowOff>28575</xdr:rowOff>
    </xdr:from>
    <xdr:to>
      <xdr:col>13</xdr:col>
      <xdr:colOff>47625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2190750" y="981075"/>
        <a:ext cx="57054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5</xdr:row>
      <xdr:rowOff>142875</xdr:rowOff>
    </xdr:from>
    <xdr:to>
      <xdr:col>11</xdr:col>
      <xdr:colOff>114300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2152650" y="1257300"/>
        <a:ext cx="4457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kesoltys.com/2012/09/17/determining-proper-hose-length-for-your-kegerato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ineeringtoolbox.com/dynamic-absolute-kinematic-viscosity-d_412.html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8.8515625" defaultRowHeight="15"/>
  <cols>
    <col min="1" max="1" width="40.28125" style="0" customWidth="1"/>
    <col min="2" max="2" width="5.140625" style="0" customWidth="1"/>
    <col min="3" max="3" width="12.00390625" style="0" customWidth="1"/>
    <col min="4" max="4" width="7.7109375" style="0" bestFit="1" customWidth="1"/>
    <col min="5" max="5" width="9.421875" style="0" customWidth="1"/>
    <col min="6" max="6" width="7.28125" style="0" bestFit="1" customWidth="1"/>
    <col min="7" max="7" width="8.8515625" style="0" customWidth="1"/>
    <col min="8" max="8" width="9.7109375" style="0" customWidth="1"/>
  </cols>
  <sheetData>
    <row r="1" spans="3:8" ht="15">
      <c r="C1" s="2" t="s">
        <v>36</v>
      </c>
      <c r="H1" s="2" t="s">
        <v>54</v>
      </c>
    </row>
    <row r="2" spans="1:9" ht="17.25">
      <c r="A2" t="s">
        <v>38</v>
      </c>
      <c r="B2" t="s">
        <v>1</v>
      </c>
      <c r="C2" s="3">
        <v>12</v>
      </c>
      <c r="D2" t="s">
        <v>5</v>
      </c>
      <c r="E2" s="31">
        <f>C2*144</f>
        <v>1728</v>
      </c>
      <c r="F2" t="s">
        <v>23</v>
      </c>
      <c r="H2" s="37">
        <f>C2*0.0689</f>
        <v>0.8268</v>
      </c>
      <c r="I2" t="s">
        <v>55</v>
      </c>
    </row>
    <row r="3" spans="1:8" ht="15">
      <c r="A3" t="s">
        <v>39</v>
      </c>
      <c r="B3" t="s">
        <v>3</v>
      </c>
      <c r="C3" s="25">
        <v>1.01</v>
      </c>
      <c r="H3" s="36">
        <f>C3</f>
        <v>1.01</v>
      </c>
    </row>
    <row r="4" spans="1:9" ht="18">
      <c r="A4" t="s">
        <v>40</v>
      </c>
      <c r="B4" t="s">
        <v>6</v>
      </c>
      <c r="C4" s="24">
        <f>31/12</f>
        <v>2.5833333333333335</v>
      </c>
      <c r="D4" t="s">
        <v>7</v>
      </c>
      <c r="H4" s="37">
        <f>C4*30.48</f>
        <v>78.74000000000001</v>
      </c>
      <c r="I4" t="s">
        <v>56</v>
      </c>
    </row>
    <row r="5" spans="1:9" ht="15">
      <c r="A5" t="s">
        <v>41</v>
      </c>
      <c r="B5" t="s">
        <v>8</v>
      </c>
      <c r="C5" s="3">
        <v>0.1875</v>
      </c>
      <c r="D5" t="s">
        <v>9</v>
      </c>
      <c r="E5" s="31">
        <f>C5/12</f>
        <v>0.015625</v>
      </c>
      <c r="F5" t="s">
        <v>7</v>
      </c>
      <c r="H5" s="37">
        <f>C5*25.4</f>
        <v>4.762499999999999</v>
      </c>
      <c r="I5" t="s">
        <v>57</v>
      </c>
    </row>
    <row r="6" spans="1:8" ht="15">
      <c r="A6" t="s">
        <v>42</v>
      </c>
      <c r="B6" t="s">
        <v>11</v>
      </c>
      <c r="C6" s="28">
        <f>0.0015/25.4*1/12</f>
        <v>4.921259842519686E-06</v>
      </c>
      <c r="D6" t="s">
        <v>7</v>
      </c>
      <c r="H6" s="35"/>
    </row>
    <row r="7" spans="1:9" ht="15">
      <c r="A7" t="s">
        <v>43</v>
      </c>
      <c r="C7" s="3">
        <v>10</v>
      </c>
      <c r="D7" t="s">
        <v>13</v>
      </c>
      <c r="H7" s="37">
        <f>C7/0.4731</f>
        <v>21.13718030014796</v>
      </c>
      <c r="I7" t="s">
        <v>58</v>
      </c>
    </row>
    <row r="8" spans="3:8" ht="15">
      <c r="C8" s="4"/>
      <c r="H8" s="34"/>
    </row>
    <row r="9" spans="3:8" ht="15">
      <c r="C9" s="2" t="s">
        <v>37</v>
      </c>
      <c r="H9" s="34"/>
    </row>
    <row r="10" spans="1:8" ht="18">
      <c r="A10" t="s">
        <v>44</v>
      </c>
      <c r="B10" s="1" t="s">
        <v>2</v>
      </c>
      <c r="C10" s="29">
        <v>1.94</v>
      </c>
      <c r="D10" t="s">
        <v>24</v>
      </c>
      <c r="E10" s="31">
        <f>C10*32.174049</f>
        <v>62.417655059999994</v>
      </c>
      <c r="F10" t="s">
        <v>25</v>
      </c>
      <c r="H10" s="34"/>
    </row>
    <row r="11" spans="1:8" ht="17.25">
      <c r="A11" t="s">
        <v>45</v>
      </c>
      <c r="B11" s="1" t="s">
        <v>0</v>
      </c>
      <c r="C11" s="29">
        <f>C3*E10</f>
        <v>63.04183161059999</v>
      </c>
      <c r="D11" t="s">
        <v>4</v>
      </c>
      <c r="H11" s="34"/>
    </row>
    <row r="12" spans="1:8" ht="17.25">
      <c r="A12" t="s">
        <v>46</v>
      </c>
      <c r="B12" t="s">
        <v>19</v>
      </c>
      <c r="C12" s="29">
        <f>PI()*(E5/2)^2</f>
        <v>0.00019174759848570515</v>
      </c>
      <c r="D12" t="s">
        <v>20</v>
      </c>
      <c r="H12" s="34"/>
    </row>
    <row r="13" spans="1:8" ht="17.25">
      <c r="A13" t="s">
        <v>47</v>
      </c>
      <c r="B13" t="s">
        <v>14</v>
      </c>
      <c r="C13" s="29">
        <f>0.016710069444/C7</f>
        <v>0.0016710069444</v>
      </c>
      <c r="D13" t="s">
        <v>15</v>
      </c>
      <c r="H13" s="34"/>
    </row>
    <row r="14" spans="1:8" ht="15">
      <c r="A14" t="s">
        <v>48</v>
      </c>
      <c r="B14" t="s">
        <v>18</v>
      </c>
      <c r="C14" s="29">
        <f>C13/C12</f>
        <v>8.714617328177773</v>
      </c>
      <c r="D14" t="s">
        <v>22</v>
      </c>
      <c r="H14" s="34"/>
    </row>
    <row r="15" spans="1:8" ht="18">
      <c r="A15" t="s">
        <v>49</v>
      </c>
      <c r="B15" t="s">
        <v>16</v>
      </c>
      <c r="C15" s="29">
        <f>0.00003228*C3</f>
        <v>3.2602800000000006E-05</v>
      </c>
      <c r="D15" t="s">
        <v>17</v>
      </c>
      <c r="H15" s="34"/>
    </row>
    <row r="16" spans="1:8" ht="17.25">
      <c r="A16" t="s">
        <v>50</v>
      </c>
      <c r="B16" s="1" t="s">
        <v>21</v>
      </c>
      <c r="C16" s="29">
        <f>C15/C10</f>
        <v>1.6805567010309282E-05</v>
      </c>
      <c r="D16" t="s">
        <v>26</v>
      </c>
      <c r="H16" s="34"/>
    </row>
    <row r="17" spans="1:8" ht="15">
      <c r="A17" t="s">
        <v>51</v>
      </c>
      <c r="B17" t="s">
        <v>12</v>
      </c>
      <c r="C17" s="29">
        <f>(C13*E5)/(C16*C12)</f>
        <v>8102.427943624126</v>
      </c>
      <c r="H17" s="34"/>
    </row>
    <row r="18" spans="1:8" ht="15">
      <c r="A18" t="s">
        <v>52</v>
      </c>
      <c r="B18" t="s">
        <v>10</v>
      </c>
      <c r="C18" s="29">
        <f>0.25*(LOG10(C6/(3.7*C5)+5.74/C17^0.9))^-2</f>
        <v>0.032888353186781065</v>
      </c>
      <c r="H18" s="34"/>
    </row>
    <row r="19" ht="15.75" thickBot="1">
      <c r="H19" s="34"/>
    </row>
    <row r="20" spans="1:9" ht="16.5" thickBot="1" thickTop="1">
      <c r="A20" s="5" t="s">
        <v>53</v>
      </c>
      <c r="B20" s="6" t="s">
        <v>27</v>
      </c>
      <c r="C20" s="30">
        <f>(E2/C11-C4)*E5/C18*2*32.2/C14^2</f>
        <v>10.002119249741197</v>
      </c>
      <c r="D20" s="7" t="s">
        <v>7</v>
      </c>
      <c r="G20" s="32" t="s">
        <v>27</v>
      </c>
      <c r="H20" s="38">
        <f>C20*30.48</f>
        <v>304.8645947321117</v>
      </c>
      <c r="I20" s="33" t="s">
        <v>56</v>
      </c>
    </row>
    <row r="21" ht="15.75" thickTop="1"/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3.5">
      <c r="A25" t="s">
        <v>62</v>
      </c>
    </row>
    <row r="26" ht="13.5">
      <c r="A26" t="s">
        <v>63</v>
      </c>
    </row>
    <row r="27" ht="13.5">
      <c r="A27" t="s">
        <v>64</v>
      </c>
    </row>
    <row r="29" ht="13.5">
      <c r="A29" s="39" t="s">
        <v>65</v>
      </c>
    </row>
    <row r="30" ht="13.5">
      <c r="A30" s="23" t="s">
        <v>35</v>
      </c>
    </row>
    <row r="34" spans="7:9" ht="13.5">
      <c r="G34" s="26"/>
      <c r="H34" s="27"/>
      <c r="I34" s="27"/>
    </row>
  </sheetData>
  <sheetProtection/>
  <hyperlinks>
    <hyperlink ref="A30" r:id="rId1" display="http://www.mikesoltys.com/2012/09/17/determining-proper-hose-length-for-your-kegerator/"/>
  </hyperlinks>
  <printOptions/>
  <pageMargins left="0.45" right="0.45" top="0.75" bottom="0.75" header="0.3" footer="0.3"/>
  <pageSetup horizontalDpi="300" verticalDpi="300" orientation="landscape"/>
  <headerFooter alignWithMargins="0">
    <oddHeader>&amp;C&amp;18Draft System Balancing</oddHeader>
    <oddFooter>&amp;CCourtesy of
BEER-N-BBQ by Larry
YouTube Channel
https://www.youtube.com/c/BEERNBBQBYLARRY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6:C20"/>
  <sheetViews>
    <sheetView workbookViewId="0" topLeftCell="A1">
      <selection activeCell="B33" sqref="B33"/>
    </sheetView>
  </sheetViews>
  <sheetFormatPr defaultColWidth="8.8515625" defaultRowHeight="15"/>
  <cols>
    <col min="1" max="1" width="8.8515625" style="0" customWidth="1"/>
    <col min="2" max="2" width="11.421875" style="0" bestFit="1" customWidth="1"/>
  </cols>
  <sheetData>
    <row r="6" spans="2:3" ht="13.5">
      <c r="B6" s="13" t="s">
        <v>28</v>
      </c>
      <c r="C6" s="13" t="s">
        <v>29</v>
      </c>
    </row>
    <row r="7" spans="2:3" ht="13.5">
      <c r="B7" s="12">
        <v>32</v>
      </c>
      <c r="C7" s="12">
        <v>1.94</v>
      </c>
    </row>
    <row r="8" spans="2:3" ht="13.5">
      <c r="B8" s="20">
        <v>40</v>
      </c>
      <c r="C8" s="20">
        <v>1.94</v>
      </c>
    </row>
    <row r="9" spans="2:3" ht="13.5">
      <c r="B9" s="12">
        <v>50</v>
      </c>
      <c r="C9" s="12">
        <v>1.94</v>
      </c>
    </row>
    <row r="10" spans="2:3" ht="13.5">
      <c r="B10" s="12">
        <v>60</v>
      </c>
      <c r="C10" s="12">
        <v>1.938</v>
      </c>
    </row>
    <row r="11" spans="2:3" ht="13.5">
      <c r="B11" s="12">
        <v>70</v>
      </c>
      <c r="C11" s="12">
        <v>1.936</v>
      </c>
    </row>
    <row r="12" spans="2:3" ht="13.5">
      <c r="B12" s="12">
        <v>80</v>
      </c>
      <c r="C12" s="12">
        <v>1.934</v>
      </c>
    </row>
    <row r="13" spans="2:3" ht="13.5">
      <c r="B13" s="12">
        <v>90</v>
      </c>
      <c r="C13" s="12">
        <v>1.931</v>
      </c>
    </row>
    <row r="14" spans="2:3" ht="13.5">
      <c r="B14" s="12">
        <v>100</v>
      </c>
      <c r="C14" s="12">
        <v>1.927</v>
      </c>
    </row>
    <row r="15" spans="2:3" ht="13.5">
      <c r="B15" s="12">
        <v>120</v>
      </c>
      <c r="C15" s="12">
        <v>1.918</v>
      </c>
    </row>
    <row r="16" spans="2:3" ht="13.5">
      <c r="B16" s="12">
        <v>140</v>
      </c>
      <c r="C16" s="12">
        <v>1.908</v>
      </c>
    </row>
    <row r="17" spans="2:3" ht="13.5">
      <c r="B17" s="12">
        <v>160</v>
      </c>
      <c r="C17" s="12">
        <v>1.896</v>
      </c>
    </row>
    <row r="18" spans="2:3" ht="13.5">
      <c r="B18" s="12">
        <v>180</v>
      </c>
      <c r="C18" s="12">
        <v>1.883</v>
      </c>
    </row>
    <row r="19" spans="2:3" ht="13.5">
      <c r="B19" s="12">
        <v>200</v>
      </c>
      <c r="C19" s="12">
        <v>1.869</v>
      </c>
    </row>
    <row r="20" spans="2:3" ht="13.5">
      <c r="B20" s="12">
        <v>212</v>
      </c>
      <c r="C20" s="12">
        <v>1.86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21"/>
  <sheetViews>
    <sheetView workbookViewId="0" topLeftCell="A1">
      <selection activeCell="F19" sqref="F19"/>
    </sheetView>
  </sheetViews>
  <sheetFormatPr defaultColWidth="8.8515625" defaultRowHeight="15"/>
  <sheetData>
    <row r="4" ht="15" thickBot="1"/>
    <row r="5" spans="2:3" ht="27.75">
      <c r="B5" s="16" t="s">
        <v>28</v>
      </c>
      <c r="C5" s="17" t="s">
        <v>32</v>
      </c>
    </row>
    <row r="6" spans="2:3" ht="13.5">
      <c r="B6" s="18" t="s">
        <v>30</v>
      </c>
      <c r="C6" s="14" t="s">
        <v>33</v>
      </c>
    </row>
    <row r="7" spans="2:3" ht="30" thickBot="1">
      <c r="B7" s="19" t="s">
        <v>31</v>
      </c>
      <c r="C7" s="15" t="s">
        <v>34</v>
      </c>
    </row>
    <row r="8" spans="2:3" ht="15" thickBot="1">
      <c r="B8" s="9">
        <v>32</v>
      </c>
      <c r="C8" s="8">
        <v>3.732</v>
      </c>
    </row>
    <row r="9" spans="2:3" ht="15" thickBot="1">
      <c r="B9" s="21">
        <v>40</v>
      </c>
      <c r="C9" s="22">
        <v>3.228</v>
      </c>
    </row>
    <row r="10" spans="2:3" ht="15" thickBot="1">
      <c r="B10" s="9">
        <v>50</v>
      </c>
      <c r="C10" s="8">
        <v>2.73</v>
      </c>
    </row>
    <row r="11" spans="2:3" ht="15" thickBot="1">
      <c r="B11" s="9">
        <v>60</v>
      </c>
      <c r="C11" s="8">
        <v>2.344</v>
      </c>
    </row>
    <row r="12" spans="2:3" ht="15" thickBot="1">
      <c r="B12" s="9">
        <v>70</v>
      </c>
      <c r="C12" s="8">
        <v>2.034</v>
      </c>
    </row>
    <row r="13" spans="2:3" ht="15" thickBot="1">
      <c r="B13" s="9">
        <v>80</v>
      </c>
      <c r="C13" s="8">
        <v>1.791</v>
      </c>
    </row>
    <row r="14" spans="2:3" ht="15" thickBot="1">
      <c r="B14" s="9">
        <v>90</v>
      </c>
      <c r="C14" s="8">
        <v>1.58</v>
      </c>
    </row>
    <row r="15" spans="2:3" ht="15" thickBot="1">
      <c r="B15" s="9">
        <v>100</v>
      </c>
      <c r="C15" s="8">
        <v>1.423</v>
      </c>
    </row>
    <row r="16" spans="2:3" ht="15" thickBot="1">
      <c r="B16" s="9">
        <v>120</v>
      </c>
      <c r="C16" s="8">
        <v>1.164</v>
      </c>
    </row>
    <row r="17" spans="2:3" ht="15" thickBot="1">
      <c r="B17" s="9">
        <v>140</v>
      </c>
      <c r="C17" s="8">
        <v>0.974</v>
      </c>
    </row>
    <row r="18" spans="2:3" ht="15" thickBot="1">
      <c r="B18" s="9">
        <v>160</v>
      </c>
      <c r="C18" s="8">
        <v>0.832</v>
      </c>
    </row>
    <row r="19" spans="2:3" ht="15" thickBot="1">
      <c r="B19" s="9">
        <v>180</v>
      </c>
      <c r="C19" s="8">
        <v>0.721</v>
      </c>
    </row>
    <row r="20" spans="2:3" ht="15" thickBot="1">
      <c r="B20" s="9">
        <v>200</v>
      </c>
      <c r="C20" s="8">
        <v>0.634</v>
      </c>
    </row>
    <row r="21" spans="2:3" ht="15" thickBot="1">
      <c r="B21" s="10">
        <v>212</v>
      </c>
      <c r="C21" s="11">
        <v>0.589</v>
      </c>
    </row>
  </sheetData>
  <sheetProtection/>
  <hyperlinks>
    <hyperlink ref="C5" r:id="rId1" display="http://www.engineeringtoolbox.com/dynamic-absolute-kinematic-viscosity-d_412.html"/>
  </hyperlinks>
  <printOptions/>
  <pageMargins left="0.7" right="0.7" top="0.75" bottom="0.75" header="0.3" footer="0.3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2017-04-23T12:06:13Z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1751080086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